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/>
  <mc:AlternateContent xmlns:mc="http://schemas.openxmlformats.org/markup-compatibility/2006">
    <mc:Choice Requires="x15">
      <x15ac:absPath xmlns:x15ac="http://schemas.microsoft.com/office/spreadsheetml/2010/11/ac" url="/Users/macbookhs/Dropbox/Системнео мышление/"/>
    </mc:Choice>
  </mc:AlternateContent>
  <xr:revisionPtr revIDLastSave="0" documentId="13_ncr:1_{6B44E8C4-7EF9-134D-93ED-7A0734367EE3}" xr6:coauthVersionLast="45" xr6:coauthVersionMax="45" xr10:uidLastSave="{00000000-0000-0000-0000-000000000000}"/>
  <bookViews>
    <workbookView xWindow="0" yWindow="0" windowWidth="25600" windowHeight="16000" xr2:uid="{00000000-000D-0000-FFFF-FFFF00000000}"/>
  </bookViews>
  <sheets>
    <sheet name="Открытая СМО" sheetId="1" r:id="rId1"/>
    <sheet name="Закрытая СМО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6" i="1"/>
  <c r="I7" i="1"/>
  <c r="I8" i="1"/>
  <c r="I10" i="1"/>
  <c r="I11" i="1"/>
  <c r="I12" i="1"/>
  <c r="E12" i="1"/>
  <c r="E11" i="1" l="1"/>
  <c r="E13" i="1" s="1"/>
  <c r="H5" i="1" s="1"/>
  <c r="I5" i="1" s="1"/>
  <c r="H8" i="1" l="1"/>
  <c r="H7" i="1"/>
  <c r="H9" i="1"/>
  <c r="H6" i="1"/>
  <c r="H11" i="1"/>
  <c r="H2" i="1"/>
  <c r="I2" i="1" s="1"/>
  <c r="H10" i="1"/>
  <c r="H12" i="1"/>
  <c r="H4" i="1"/>
  <c r="I4" i="1" s="1"/>
  <c r="H3" i="1"/>
  <c r="I3" i="1" s="1"/>
  <c r="E7" i="1"/>
  <c r="E9" i="1" l="1"/>
  <c r="E15" i="1"/>
  <c r="J13" i="1" s="1"/>
  <c r="M2" i="2"/>
  <c r="L2" i="2"/>
  <c r="H11" i="2"/>
  <c r="H12" i="2"/>
  <c r="H9" i="2"/>
  <c r="H10" i="2"/>
  <c r="G12" i="2"/>
  <c r="G3" i="2"/>
  <c r="G4" i="2"/>
  <c r="G5" i="2"/>
  <c r="G6" i="2"/>
  <c r="G7" i="2"/>
  <c r="G8" i="2"/>
  <c r="G9" i="2"/>
  <c r="G10" i="2"/>
  <c r="G11" i="2"/>
  <c r="G2" i="2"/>
  <c r="D7" i="2"/>
  <c r="D8" i="2" s="1"/>
  <c r="H7" i="2" s="1"/>
  <c r="A11" i="2"/>
  <c r="H8" i="2" l="1"/>
  <c r="H6" i="2"/>
  <c r="H5" i="2"/>
  <c r="H4" i="2"/>
  <c r="H3" i="2"/>
  <c r="H2" i="2"/>
  <c r="K6" i="1"/>
  <c r="L6" i="1" s="1"/>
  <c r="K2" i="1"/>
  <c r="L2" i="1" s="1"/>
  <c r="K9" i="1"/>
  <c r="L9" i="1" s="1"/>
  <c r="K12" i="1"/>
  <c r="L12" i="1" s="1"/>
  <c r="K10" i="1"/>
  <c r="L10" i="1" s="1"/>
  <c r="K8" i="1"/>
  <c r="L8" i="1" s="1"/>
  <c r="K5" i="1"/>
  <c r="L5" i="1" s="1"/>
  <c r="K4" i="1"/>
  <c r="L4" i="1" s="1"/>
  <c r="K7" i="1"/>
  <c r="L7" i="1" s="1"/>
  <c r="K11" i="1"/>
  <c r="L11" i="1" s="1"/>
  <c r="K3" i="1"/>
  <c r="L3" i="1" s="1"/>
  <c r="H13" i="2" l="1"/>
  <c r="I10" i="2" s="1"/>
  <c r="L10" i="2" s="1"/>
  <c r="L13" i="1"/>
  <c r="I13" i="1"/>
  <c r="E17" i="1" l="1"/>
  <c r="E18" i="1" s="1"/>
  <c r="I12" i="2"/>
  <c r="I3" i="2"/>
  <c r="I8" i="2"/>
  <c r="J8" i="2" s="1"/>
  <c r="K8" i="2" s="1"/>
  <c r="J10" i="2"/>
  <c r="K10" i="2" s="1"/>
  <c r="I7" i="2"/>
  <c r="M7" i="2" s="1"/>
  <c r="I4" i="2"/>
  <c r="I9" i="2"/>
  <c r="M9" i="2" s="1"/>
  <c r="I6" i="2"/>
  <c r="L6" i="2" s="1"/>
  <c r="M10" i="2"/>
  <c r="I5" i="2"/>
  <c r="L5" i="2" s="1"/>
  <c r="I11" i="2"/>
  <c r="M11" i="2" s="1"/>
  <c r="I2" i="2"/>
  <c r="L7" i="2"/>
  <c r="J7" i="2"/>
  <c r="K7" i="2" s="1"/>
  <c r="L3" i="2"/>
  <c r="M3" i="2"/>
  <c r="J3" i="2"/>
  <c r="K3" i="2" s="1"/>
  <c r="L4" i="2"/>
  <c r="M4" i="2"/>
  <c r="J4" i="2"/>
  <c r="K4" i="2" s="1"/>
  <c r="L12" i="2"/>
  <c r="M12" i="2"/>
  <c r="J12" i="2"/>
  <c r="K12" i="2" s="1"/>
  <c r="E23" i="1" l="1"/>
  <c r="E24" i="1" s="1"/>
  <c r="E19" i="1"/>
  <c r="E22" i="1"/>
  <c r="E21" i="1"/>
  <c r="M8" i="2"/>
  <c r="L8" i="2"/>
  <c r="L11" i="2"/>
  <c r="J9" i="2"/>
  <c r="K9" i="2" s="1"/>
  <c r="L9" i="2"/>
  <c r="M5" i="2"/>
  <c r="I13" i="2"/>
  <c r="J5" i="2"/>
  <c r="K5" i="2" s="1"/>
  <c r="J6" i="2"/>
  <c r="K6" i="2" s="1"/>
  <c r="M6" i="2"/>
  <c r="M13" i="2" s="1"/>
  <c r="D12" i="2" s="1"/>
  <c r="J11" i="2"/>
  <c r="K11" i="2" s="1"/>
  <c r="D10" i="2"/>
  <c r="J2" i="2"/>
  <c r="L13" i="2"/>
  <c r="D11" i="2" s="1"/>
  <c r="J13" i="2" l="1"/>
  <c r="D15" i="2" s="1"/>
  <c r="D16" i="2" s="1"/>
  <c r="K13" i="2"/>
  <c r="D14" i="2" s="1"/>
</calcChain>
</file>

<file path=xl/sharedStrings.xml><?xml version="1.0" encoding="utf-8"?>
<sst xmlns="http://schemas.openxmlformats.org/spreadsheetml/2006/main" count="63" uniqueCount="49">
  <si>
    <t>L</t>
  </si>
  <si>
    <t>n</t>
  </si>
  <si>
    <t>m</t>
  </si>
  <si>
    <t>a</t>
  </si>
  <si>
    <t>Pk</t>
  </si>
  <si>
    <t>Вероятность что k каналов занято</t>
  </si>
  <si>
    <t>Вероятность того, что все каналы свободны</t>
  </si>
  <si>
    <t>К</t>
  </si>
  <si>
    <t>Число каналов обслуживания</t>
  </si>
  <si>
    <t>Tоб</t>
  </si>
  <si>
    <t>Tож</t>
  </si>
  <si>
    <t>Вероятность того, что все каналы заняты</t>
  </si>
  <si>
    <t>Pn</t>
  </si>
  <si>
    <t>Среднее число каналов необходимое для обслуживания потока заявок L/m</t>
  </si>
  <si>
    <t>Lоч</t>
  </si>
  <si>
    <t>Средняя длинна очереди</t>
  </si>
  <si>
    <t>Nо</t>
  </si>
  <si>
    <t>Среднее число свободных каналов</t>
  </si>
  <si>
    <t>Длительность рабочего дня (часы)</t>
  </si>
  <si>
    <t>Коэффициент простоя каналов</t>
  </si>
  <si>
    <t>Кпр</t>
  </si>
  <si>
    <t>Среднее время обслуживания одной заявки (часы)</t>
  </si>
  <si>
    <t>Производительность канала в единицу времени (в час)</t>
  </si>
  <si>
    <t>m'</t>
  </si>
  <si>
    <t>Длительность обслуживания одного запроса (часы)</t>
  </si>
  <si>
    <t>Число заявок в единицу времени, плотность потока (в час)</t>
  </si>
  <si>
    <t>Ро</t>
  </si>
  <si>
    <t>k - n</t>
  </si>
  <si>
    <t>Число заявок поступающих в систему за время обслуживания L/m</t>
  </si>
  <si>
    <t>Pk/Po</t>
  </si>
  <si>
    <t>(k-n) Pk</t>
  </si>
  <si>
    <t>kPk</t>
  </si>
  <si>
    <t>Коэффициент простоя заявки/устройства</t>
  </si>
  <si>
    <t>Средняя длинна очереди (заявок/устройств)</t>
  </si>
  <si>
    <t>Среднее время ожидания обслуживания заявки/устройства - ожидание и обслуживание (заявок/устройств)</t>
  </si>
  <si>
    <t>все занято</t>
  </si>
  <si>
    <t>к занято</t>
  </si>
  <si>
    <t>Потенциально заявок/устройств в системе</t>
  </si>
  <si>
    <t>Число каналов обслуживания (шт/чел)</t>
  </si>
  <si>
    <t>Среднее время ожидания обслуживания (часы)</t>
  </si>
  <si>
    <t>l</t>
  </si>
  <si>
    <t>Число заявок в единицу времени, плотность потока (шт. в день)</t>
  </si>
  <si>
    <t>Количество заявок в единицу времени (интенсивность потока заявок в час)</t>
  </si>
  <si>
    <t>Коэффициент загрузки каналов</t>
  </si>
  <si>
    <t>Лямбда</t>
  </si>
  <si>
    <t>Мю</t>
  </si>
  <si>
    <t>Р</t>
  </si>
  <si>
    <t>Интенсивность обслуживания (штук заявок в час)</t>
  </si>
  <si>
    <t>Производительность одного канала в единицу времени (заявок в день)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</si>
</sst>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0.000"/>
    <numFmt numFmtId="167" formatCode="0.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0" fillId="2" borderId="4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0" fillId="2" borderId="10" xfId="0" applyFill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2" fontId="0" fillId="0" borderId="4" xfId="0" applyNumberForma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0" fillId="0" borderId="6" xfId="1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164" fontId="0" fillId="0" borderId="9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9" fontId="5" fillId="0" borderId="0" xfId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166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2" fontId="0" fillId="0" borderId="19" xfId="0" applyNumberForma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4" fillId="0" borderId="1" xfId="0" applyFont="1" applyBorder="1"/>
    <xf numFmtId="0" fontId="0" fillId="0" borderId="4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9" fontId="6" fillId="0" borderId="0" xfId="1" applyFont="1" applyAlignment="1">
      <alignment horizontal="center" vertical="center"/>
    </xf>
    <xf numFmtId="164" fontId="6" fillId="0" borderId="0" xfId="1" applyNumberFormat="1" applyFont="1"/>
    <xf numFmtId="0" fontId="11" fillId="0" borderId="15" xfId="0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167" fontId="5" fillId="0" borderId="0" xfId="0" applyNumberFormat="1" applyFont="1" applyAlignment="1">
      <alignment horizontal="left" vertical="center"/>
    </xf>
    <xf numFmtId="166" fontId="5" fillId="0" borderId="0" xfId="0" applyNumberFormat="1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4"/>
  <sheetViews>
    <sheetView tabSelected="1" zoomScaleNormal="100" workbookViewId="0">
      <selection activeCell="I7" sqref="I7"/>
    </sheetView>
  </sheetViews>
  <sheetFormatPr baseColWidth="10" defaultColWidth="8.83203125" defaultRowHeight="15" x14ac:dyDescent="0.2"/>
  <cols>
    <col min="2" max="2" width="9.1640625" style="1"/>
    <col min="3" max="3" width="9.1640625" style="72" bestFit="1" customWidth="1"/>
    <col min="4" max="4" width="73.5" customWidth="1"/>
    <col min="5" max="5" width="10.5" style="2" bestFit="1" customWidth="1"/>
    <col min="7" max="7" width="3" bestFit="1" customWidth="1"/>
    <col min="8" max="8" width="13.33203125" customWidth="1"/>
    <col min="9" max="9" width="12" bestFit="1" customWidth="1"/>
    <col min="11" max="11" width="14.1640625" bestFit="1" customWidth="1"/>
  </cols>
  <sheetData>
    <row r="1" spans="3:14" x14ac:dyDescent="0.2">
      <c r="G1" s="3"/>
      <c r="H1" s="3"/>
      <c r="I1" s="3"/>
      <c r="J1" s="3"/>
      <c r="K1" s="3"/>
      <c r="L1" s="3"/>
    </row>
    <row r="2" spans="3:14" ht="16" thickBot="1" x14ac:dyDescent="0.25">
      <c r="F2" s="36"/>
      <c r="G2" s="4">
        <v>0</v>
      </c>
      <c r="H2" s="91">
        <f>POWER($E$13,G2)/FACT(G2)</f>
        <v>1</v>
      </c>
      <c r="I2" s="47">
        <f>IF(G2&lt;$E$5,H2,0)</f>
        <v>1</v>
      </c>
      <c r="J2" s="4"/>
      <c r="K2" s="92">
        <f>(($E$5-G2)/FACT(G2))*(POWER($E$15,G2))</f>
        <v>4</v>
      </c>
      <c r="L2" s="47">
        <f>IF(G2&lt;$E$5,K2,0)</f>
        <v>4</v>
      </c>
      <c r="M2" s="53"/>
      <c r="N2" s="53"/>
    </row>
    <row r="3" spans="3:14" ht="19" x14ac:dyDescent="0.2">
      <c r="C3" s="73" t="s">
        <v>44</v>
      </c>
      <c r="D3" s="34" t="s">
        <v>41</v>
      </c>
      <c r="E3" s="65">
        <v>45</v>
      </c>
      <c r="F3" s="36"/>
      <c r="G3" s="4">
        <v>1</v>
      </c>
      <c r="H3" s="91">
        <f t="shared" ref="H3:H12" si="0">POWER($E$13,G3)/FACT(G3)</f>
        <v>3.75</v>
      </c>
      <c r="I3" s="47">
        <f t="shared" ref="I3:I12" si="1">IF(G3&lt;$E$5,H3,0)</f>
        <v>3.75</v>
      </c>
      <c r="J3" s="47"/>
      <c r="K3" s="92">
        <f>(($E$5-G3)/FACT(G3))*(POWER($E$15,G3))</f>
        <v>11.25</v>
      </c>
      <c r="L3" s="47">
        <f t="shared" ref="L3" si="2">IF(G3&lt;$E$5,K3,0)</f>
        <v>11.25</v>
      </c>
      <c r="M3" s="53"/>
      <c r="N3" s="53"/>
    </row>
    <row r="4" spans="3:14" ht="16" x14ac:dyDescent="0.2">
      <c r="C4" s="74"/>
      <c r="D4" s="30" t="s">
        <v>18</v>
      </c>
      <c r="E4" s="66">
        <v>8</v>
      </c>
      <c r="F4" s="36"/>
      <c r="G4" s="4">
        <v>2</v>
      </c>
      <c r="H4" s="91">
        <f t="shared" si="0"/>
        <v>7.03125</v>
      </c>
      <c r="I4" s="47">
        <f t="shared" si="1"/>
        <v>7.03125</v>
      </c>
      <c r="J4" s="47"/>
      <c r="K4" s="92">
        <f>(($E$5-G4)/FACT(G4))*(POWER($E$15,G4))</f>
        <v>14.0625</v>
      </c>
      <c r="L4" s="47">
        <f t="shared" ref="L4:L12" si="3">IF(G4&lt;$E$5,K4,0)</f>
        <v>14.0625</v>
      </c>
      <c r="M4" s="53"/>
      <c r="N4" s="53"/>
    </row>
    <row r="5" spans="3:14" ht="20" thickBot="1" x14ac:dyDescent="0.25">
      <c r="C5" s="75" t="s">
        <v>1</v>
      </c>
      <c r="D5" s="14" t="s">
        <v>38</v>
      </c>
      <c r="E5" s="71">
        <v>4</v>
      </c>
      <c r="F5" s="36"/>
      <c r="G5" s="4">
        <v>3</v>
      </c>
      <c r="H5" s="91">
        <f t="shared" si="0"/>
        <v>8.7890625</v>
      </c>
      <c r="I5" s="47">
        <f t="shared" si="1"/>
        <v>8.7890625</v>
      </c>
      <c r="J5" s="47"/>
      <c r="K5" s="92">
        <f>(($E$5-G5)/FACT(G5))*(POWER($E$15,G5))</f>
        <v>8.7890625</v>
      </c>
      <c r="L5" s="47">
        <f t="shared" si="3"/>
        <v>8.7890625</v>
      </c>
      <c r="M5" s="53"/>
      <c r="N5" s="53"/>
    </row>
    <row r="6" spans="3:14" ht="16" thickBot="1" x14ac:dyDescent="0.25">
      <c r="C6" s="76"/>
      <c r="D6" s="61"/>
      <c r="E6" s="62"/>
      <c r="F6" s="36"/>
      <c r="G6" s="4">
        <v>4</v>
      </c>
      <c r="H6" s="91">
        <f t="shared" si="0"/>
        <v>8.23974609375</v>
      </c>
      <c r="I6" s="47">
        <f t="shared" si="1"/>
        <v>0</v>
      </c>
      <c r="J6" s="47"/>
      <c r="K6" s="92">
        <f>(($E$5-G6)/FACT(G6))*(POWER($E$15,G6))</f>
        <v>0</v>
      </c>
      <c r="L6" s="47">
        <f t="shared" si="3"/>
        <v>0</v>
      </c>
      <c r="M6" s="53"/>
      <c r="N6" s="53"/>
    </row>
    <row r="7" spans="3:14" ht="19" x14ac:dyDescent="0.2">
      <c r="C7" s="73" t="s">
        <v>2</v>
      </c>
      <c r="D7" s="34" t="s">
        <v>48</v>
      </c>
      <c r="E7" s="26">
        <f>E8*E4</f>
        <v>12</v>
      </c>
      <c r="F7" s="36"/>
      <c r="G7" s="4">
        <v>5</v>
      </c>
      <c r="H7" s="91">
        <f t="shared" si="0"/>
        <v>6.1798095703125</v>
      </c>
      <c r="I7" s="47">
        <f t="shared" si="1"/>
        <v>0</v>
      </c>
      <c r="J7" s="47"/>
      <c r="K7" s="92">
        <f>(($E$5-G7)/FACT(G7))*(POWER($E$15,G7))</f>
        <v>-6.1798095703125</v>
      </c>
      <c r="L7" s="47">
        <f t="shared" si="3"/>
        <v>0</v>
      </c>
      <c r="M7" s="53"/>
      <c r="N7" s="53"/>
    </row>
    <row r="8" spans="3:14" ht="19" x14ac:dyDescent="0.2">
      <c r="C8" s="77" t="s">
        <v>23</v>
      </c>
      <c r="D8" s="30" t="s">
        <v>22</v>
      </c>
      <c r="E8" s="67">
        <v>1.5</v>
      </c>
      <c r="F8" s="36"/>
      <c r="G8" s="4">
        <v>6</v>
      </c>
      <c r="H8" s="91">
        <f t="shared" si="0"/>
        <v>3.8623809814453125</v>
      </c>
      <c r="I8" s="47">
        <f t="shared" si="1"/>
        <v>0</v>
      </c>
      <c r="J8" s="47"/>
      <c r="K8" s="92">
        <f>(($E$5-G8)/FACT(G8))*(POWER($E$15,G8))</f>
        <v>-7.724761962890625</v>
      </c>
      <c r="L8" s="47">
        <f t="shared" si="3"/>
        <v>0</v>
      </c>
      <c r="M8" s="53"/>
      <c r="N8" s="53"/>
    </row>
    <row r="9" spans="3:14" ht="17" thickBot="1" x14ac:dyDescent="0.25">
      <c r="C9" s="78" t="s">
        <v>9</v>
      </c>
      <c r="D9" s="14" t="s">
        <v>21</v>
      </c>
      <c r="E9" s="27">
        <f>E4/E7</f>
        <v>0.66666666666666663</v>
      </c>
      <c r="F9" s="85"/>
      <c r="G9" s="4">
        <v>7</v>
      </c>
      <c r="H9" s="91">
        <f t="shared" si="0"/>
        <v>2.0691326686314175</v>
      </c>
      <c r="I9" s="47">
        <f>IF(G9&lt;$E$5,H9,0)</f>
        <v>0</v>
      </c>
      <c r="J9" s="47"/>
      <c r="K9" s="92">
        <f>(($E$5-G9)/FACT(G9))*(POWER($E$15,G9))</f>
        <v>-6.2073980058942526</v>
      </c>
      <c r="L9" s="47">
        <f t="shared" si="3"/>
        <v>0</v>
      </c>
      <c r="M9" s="53"/>
      <c r="N9" s="53"/>
    </row>
    <row r="10" spans="3:14" ht="16" thickBot="1" x14ac:dyDescent="0.25">
      <c r="C10" s="76"/>
      <c r="D10" s="61"/>
      <c r="E10" s="62"/>
      <c r="F10" s="86"/>
      <c r="G10" s="4">
        <v>8</v>
      </c>
      <c r="H10" s="91">
        <f t="shared" si="0"/>
        <v>0.96990593842097694</v>
      </c>
      <c r="I10" s="47">
        <f t="shared" si="1"/>
        <v>0</v>
      </c>
      <c r="J10" s="47"/>
      <c r="K10" s="92">
        <f>(($E$5-G10)/FACT(G10))*(POWER($E$15,G10))</f>
        <v>-3.8796237536839078</v>
      </c>
      <c r="L10" s="47">
        <f t="shared" si="3"/>
        <v>0</v>
      </c>
      <c r="M10" s="53"/>
      <c r="N10" s="53"/>
    </row>
    <row r="11" spans="3:14" ht="19" x14ac:dyDescent="0.2">
      <c r="C11" s="73" t="s">
        <v>40</v>
      </c>
      <c r="D11" s="34" t="s">
        <v>42</v>
      </c>
      <c r="E11" s="70">
        <f>E3/E4</f>
        <v>5.625</v>
      </c>
      <c r="F11" s="36"/>
      <c r="G11" s="4">
        <v>9</v>
      </c>
      <c r="H11" s="91">
        <f t="shared" si="0"/>
        <v>0.40412747434207369</v>
      </c>
      <c r="I11" s="47">
        <f t="shared" si="1"/>
        <v>0</v>
      </c>
      <c r="J11" s="47"/>
      <c r="K11" s="92">
        <f>(($E$5-G11)/FACT(G11))*(POWER($E$15,G11))</f>
        <v>-2.0206373717103685</v>
      </c>
      <c r="L11" s="47">
        <f t="shared" si="3"/>
        <v>0</v>
      </c>
      <c r="M11" s="53"/>
      <c r="N11" s="53"/>
    </row>
    <row r="12" spans="3:14" x14ac:dyDescent="0.2">
      <c r="C12" s="79" t="s">
        <v>45</v>
      </c>
      <c r="D12" s="69" t="s">
        <v>47</v>
      </c>
      <c r="E12" s="23">
        <f>E8*E5</f>
        <v>6</v>
      </c>
      <c r="G12" s="4">
        <v>10</v>
      </c>
      <c r="H12" s="91">
        <f t="shared" si="0"/>
        <v>0.15154780287827765</v>
      </c>
      <c r="I12" s="47">
        <f t="shared" si="1"/>
        <v>0</v>
      </c>
      <c r="J12" s="47"/>
      <c r="K12" s="92">
        <f>(($E$5-G12)/FACT(G12))*(POWER($E$15,G12))</f>
        <v>-0.90928681726966587</v>
      </c>
      <c r="L12" s="47">
        <f t="shared" si="3"/>
        <v>0</v>
      </c>
      <c r="M12" s="53"/>
      <c r="N12" s="53"/>
    </row>
    <row r="13" spans="3:14" ht="17" thickBot="1" x14ac:dyDescent="0.25">
      <c r="C13" s="80" t="s">
        <v>46</v>
      </c>
      <c r="D13" s="44" t="s">
        <v>43</v>
      </c>
      <c r="E13" s="27">
        <f>E11/E8</f>
        <v>3.75</v>
      </c>
      <c r="F13" s="36"/>
      <c r="G13" s="4"/>
      <c r="H13" s="47"/>
      <c r="I13" s="47">
        <f>SUM(I2:I12)</f>
        <v>20.5703125</v>
      </c>
      <c r="J13" s="47">
        <f>POWER(E15,E5)/(FACT(E5)*(1-E15/E5))</f>
        <v>131.8359375</v>
      </c>
      <c r="K13" s="4"/>
      <c r="L13" s="47">
        <f>SUM(L2:L12)</f>
        <v>38.1015625</v>
      </c>
      <c r="M13" s="53"/>
      <c r="N13" s="53"/>
    </row>
    <row r="14" spans="3:14" ht="16" thickBot="1" x14ac:dyDescent="0.25">
      <c r="C14" s="76"/>
      <c r="D14" s="61"/>
      <c r="E14" s="62"/>
      <c r="F14" s="36"/>
      <c r="M14" s="53"/>
      <c r="N14" s="53"/>
    </row>
    <row r="15" spans="3:14" ht="20" thickBot="1" x14ac:dyDescent="0.25">
      <c r="C15" s="81" t="s">
        <v>3</v>
      </c>
      <c r="D15" s="63" t="s">
        <v>13</v>
      </c>
      <c r="E15" s="64">
        <f>E3/E7</f>
        <v>3.75</v>
      </c>
      <c r="F15" s="36"/>
      <c r="H15" s="36"/>
      <c r="I15" s="58"/>
      <c r="M15" s="53"/>
      <c r="N15" s="53"/>
    </row>
    <row r="16" spans="3:14" ht="16" thickBot="1" x14ac:dyDescent="0.25">
      <c r="C16" s="82"/>
      <c r="D16" s="60"/>
      <c r="E16" s="55"/>
      <c r="F16" s="36"/>
      <c r="G16" s="53"/>
      <c r="H16" s="88"/>
      <c r="I16" s="87"/>
      <c r="J16" s="53"/>
      <c r="K16" s="53"/>
      <c r="L16" s="53"/>
      <c r="M16" s="53"/>
      <c r="N16" s="53"/>
    </row>
    <row r="17" spans="2:14" ht="19" x14ac:dyDescent="0.2">
      <c r="C17" s="73" t="s">
        <v>26</v>
      </c>
      <c r="D17" s="34" t="s">
        <v>6</v>
      </c>
      <c r="E17" s="19">
        <f>1/(I13+J13)</f>
        <v>6.56141070330121E-3</v>
      </c>
      <c r="F17" s="53"/>
      <c r="G17" s="53"/>
      <c r="H17" s="53"/>
      <c r="I17" s="53"/>
      <c r="J17" s="53"/>
      <c r="K17" s="53"/>
      <c r="L17" s="53"/>
      <c r="M17" s="53"/>
      <c r="N17" s="53"/>
    </row>
    <row r="18" spans="2:14" ht="19" x14ac:dyDescent="0.2">
      <c r="B18" s="54"/>
      <c r="C18" s="77" t="s">
        <v>12</v>
      </c>
      <c r="D18" s="30" t="s">
        <v>11</v>
      </c>
      <c r="E18" s="90">
        <f>E17*POWER(E15,E5)/(FACT(E5)*(1-E15/E5))</f>
        <v>0.86502973139224937</v>
      </c>
      <c r="G18" s="53"/>
      <c r="H18" s="53"/>
      <c r="I18" s="53"/>
      <c r="J18" s="53"/>
      <c r="K18" s="53"/>
      <c r="L18" s="53"/>
      <c r="M18" s="53"/>
      <c r="N18" s="53"/>
    </row>
    <row r="19" spans="2:14" ht="20" hidden="1" thickBot="1" x14ac:dyDescent="0.25">
      <c r="B19" s="68">
        <v>2</v>
      </c>
      <c r="C19" s="75" t="s">
        <v>4</v>
      </c>
      <c r="D19" s="14" t="s">
        <v>5</v>
      </c>
      <c r="E19" s="21">
        <f>E17*POWER(E15,B19)/(FACT(B19)*(1-E15/E5))</f>
        <v>0.73815870412138607</v>
      </c>
      <c r="F19" s="53"/>
      <c r="G19" s="53"/>
      <c r="H19" s="53"/>
      <c r="J19" s="53"/>
      <c r="K19" s="53"/>
      <c r="L19" s="53"/>
      <c r="M19" s="53"/>
      <c r="N19" s="53"/>
    </row>
    <row r="20" spans="2:14" ht="16" thickBot="1" x14ac:dyDescent="0.25">
      <c r="C20" s="76"/>
      <c r="D20" s="61"/>
      <c r="E20" s="62"/>
      <c r="F20" s="53"/>
      <c r="G20" s="53"/>
      <c r="H20" s="53"/>
      <c r="I20" s="53"/>
      <c r="J20" s="53"/>
      <c r="K20" s="53"/>
      <c r="L20" s="53"/>
      <c r="M20" s="53"/>
      <c r="N20" s="53"/>
    </row>
    <row r="21" spans="2:14" ht="16" x14ac:dyDescent="0.2">
      <c r="C21" s="89" t="s">
        <v>10</v>
      </c>
      <c r="D21" s="59" t="s">
        <v>39</v>
      </c>
      <c r="E21" s="39">
        <f>E18*E9/(E5-E15)</f>
        <v>2.3067459503793315</v>
      </c>
      <c r="F21" s="53"/>
      <c r="G21" s="53"/>
      <c r="H21" s="53"/>
      <c r="I21" s="53"/>
      <c r="J21" s="53"/>
      <c r="K21" s="53"/>
      <c r="L21" s="53"/>
      <c r="M21" s="53"/>
      <c r="N21" s="53"/>
    </row>
    <row r="22" spans="2:14" ht="17" thickBot="1" x14ac:dyDescent="0.25">
      <c r="C22" s="83" t="s">
        <v>14</v>
      </c>
      <c r="D22" s="57" t="s">
        <v>15</v>
      </c>
      <c r="E22" s="27">
        <f>E18*E15/(E5*(1-E5/E15))</f>
        <v>-12.164480597703509</v>
      </c>
      <c r="F22" s="53"/>
    </row>
    <row r="23" spans="2:14" ht="16" x14ac:dyDescent="0.2">
      <c r="C23" s="83" t="s">
        <v>16</v>
      </c>
      <c r="D23" s="93" t="s">
        <v>17</v>
      </c>
      <c r="E23" s="56">
        <f>E17*L13</f>
        <v>0.25</v>
      </c>
    </row>
    <row r="24" spans="2:14" ht="17" thickBot="1" x14ac:dyDescent="0.25">
      <c r="C24" s="84" t="s">
        <v>20</v>
      </c>
      <c r="D24" s="94" t="s">
        <v>19</v>
      </c>
      <c r="E24" s="25">
        <f>E23/E5</f>
        <v>6.25E-2</v>
      </c>
    </row>
  </sheetData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"/>
  <sheetViews>
    <sheetView zoomScaleNormal="100" workbookViewId="0">
      <selection activeCell="C2" sqref="C2"/>
    </sheetView>
  </sheetViews>
  <sheetFormatPr baseColWidth="10" defaultColWidth="8.83203125" defaultRowHeight="15" x14ac:dyDescent="0.2"/>
  <cols>
    <col min="1" max="1" width="9.1640625" style="1"/>
    <col min="2" max="2" width="4.83203125" style="2" bestFit="1" customWidth="1"/>
    <col min="3" max="3" width="61.33203125" customWidth="1"/>
    <col min="4" max="4" width="7.1640625" style="2" bestFit="1" customWidth="1"/>
    <col min="5" max="5" width="9.1640625" style="2"/>
    <col min="6" max="6" width="3" bestFit="1" customWidth="1"/>
    <col min="7" max="7" width="4.6640625" bestFit="1" customWidth="1"/>
    <col min="8" max="8" width="12" bestFit="1" customWidth="1"/>
    <col min="12" max="12" width="10.5" bestFit="1" customWidth="1"/>
  </cols>
  <sheetData>
    <row r="1" spans="1:13" ht="16" thickBot="1" x14ac:dyDescent="0.25">
      <c r="E1" s="4"/>
      <c r="F1" s="46" t="s">
        <v>7</v>
      </c>
      <c r="G1" s="4" t="s">
        <v>27</v>
      </c>
      <c r="H1" s="4" t="s">
        <v>29</v>
      </c>
      <c r="I1" s="4" t="s">
        <v>4</v>
      </c>
      <c r="J1" s="4" t="s">
        <v>30</v>
      </c>
      <c r="K1" s="4" t="s">
        <v>31</v>
      </c>
      <c r="L1" s="3" t="s">
        <v>35</v>
      </c>
      <c r="M1" s="4" t="s">
        <v>36</v>
      </c>
    </row>
    <row r="2" spans="1:13" ht="16" x14ac:dyDescent="0.2">
      <c r="B2" s="22" t="s">
        <v>2</v>
      </c>
      <c r="C2" s="31" t="s">
        <v>37</v>
      </c>
      <c r="D2" s="10">
        <v>5</v>
      </c>
      <c r="E2" s="36"/>
      <c r="F2" s="4">
        <v>0</v>
      </c>
      <c r="G2" s="4">
        <f>IF(F2&lt;$D$4,0,F2-$D$4)</f>
        <v>0</v>
      </c>
      <c r="H2" s="47">
        <f t="shared" ref="H2:H12" si="0">IF(F2&lt;=$D$4,POWER($D$8,F2)*FACT($D$2)/(FACT(F2)*FACT($D$2-F2)),IF(F2&lt;=$D$2,POWER($D$8,F2)*(FACT($D$2)/(POWER($D$4,(F2-$D$4))*FACT($D$4)*FACT($D$2-F2))),0))</f>
        <v>1</v>
      </c>
      <c r="I2" s="48">
        <f>H2/$H$13</f>
        <v>3.2385750269881249E-3</v>
      </c>
      <c r="J2" s="49">
        <f>G2*I2</f>
        <v>0</v>
      </c>
      <c r="K2" s="50">
        <v>0</v>
      </c>
      <c r="L2" s="47">
        <f>IF(F2&gt;=$D$4,I2,0)</f>
        <v>0</v>
      </c>
      <c r="M2" s="47">
        <f>IF(F2&gt;=$A$12,I2,0)</f>
        <v>0</v>
      </c>
    </row>
    <row r="3" spans="1:13" ht="19" x14ac:dyDescent="0.2">
      <c r="B3" s="28" t="s">
        <v>0</v>
      </c>
      <c r="C3" s="32" t="s">
        <v>25</v>
      </c>
      <c r="D3" s="29">
        <v>2</v>
      </c>
      <c r="E3" s="36"/>
      <c r="F3" s="4">
        <v>1</v>
      </c>
      <c r="G3" s="4">
        <f t="shared" ref="G3:G11" si="1">IF(F3&lt;$D$4,0,F3-$D$4)</f>
        <v>0</v>
      </c>
      <c r="H3" s="47">
        <f t="shared" si="0"/>
        <v>10</v>
      </c>
      <c r="I3" s="48">
        <f t="shared" ref="I3:I12" si="2">H3/$H$13</f>
        <v>3.2385750269881247E-2</v>
      </c>
      <c r="J3" s="49">
        <f t="shared" ref="J3:J12" si="3">G3*I3</f>
        <v>0</v>
      </c>
      <c r="K3" s="50">
        <f t="shared" ref="K3:K11" si="4">I3+J3</f>
        <v>3.2385750269881247E-2</v>
      </c>
      <c r="L3" s="47">
        <f t="shared" ref="L3:L12" si="5">IF(F3&gt;=$D$4,I3,0)</f>
        <v>0</v>
      </c>
      <c r="M3" s="47">
        <f t="shared" ref="M3:M12" si="6">IF(F3&gt;=$A$12,I3,0)</f>
        <v>3.2385750269881247E-2</v>
      </c>
    </row>
    <row r="4" spans="1:13" ht="19" x14ac:dyDescent="0.2">
      <c r="B4" s="11" t="s">
        <v>1</v>
      </c>
      <c r="C4" s="30" t="s">
        <v>8</v>
      </c>
      <c r="D4" s="12">
        <v>3</v>
      </c>
      <c r="E4" s="36"/>
      <c r="F4" s="4">
        <v>2</v>
      </c>
      <c r="G4" s="4">
        <f t="shared" si="1"/>
        <v>0</v>
      </c>
      <c r="H4" s="47">
        <f t="shared" si="0"/>
        <v>40</v>
      </c>
      <c r="I4" s="48">
        <f t="shared" si="2"/>
        <v>0.12954300107952499</v>
      </c>
      <c r="J4" s="49">
        <f t="shared" si="3"/>
        <v>0</v>
      </c>
      <c r="K4" s="50">
        <f t="shared" si="4"/>
        <v>0.12954300107952499</v>
      </c>
      <c r="L4" s="47">
        <f t="shared" si="5"/>
        <v>0</v>
      </c>
      <c r="M4" s="47">
        <f t="shared" si="6"/>
        <v>0.12954300107952499</v>
      </c>
    </row>
    <row r="5" spans="1:13" ht="16" thickBot="1" x14ac:dyDescent="0.25">
      <c r="B5" s="13"/>
      <c r="C5" s="33" t="s">
        <v>24</v>
      </c>
      <c r="D5" s="15">
        <v>1</v>
      </c>
      <c r="E5" s="36"/>
      <c r="F5" s="4">
        <v>3</v>
      </c>
      <c r="G5" s="4">
        <f t="shared" si="1"/>
        <v>0</v>
      </c>
      <c r="H5" s="47">
        <f t="shared" si="0"/>
        <v>80</v>
      </c>
      <c r="I5" s="48">
        <f t="shared" si="2"/>
        <v>0.25908600215904998</v>
      </c>
      <c r="J5" s="49">
        <f t="shared" si="3"/>
        <v>0</v>
      </c>
      <c r="K5" s="50">
        <f t="shared" si="4"/>
        <v>0.25908600215904998</v>
      </c>
      <c r="L5" s="47">
        <f t="shared" si="5"/>
        <v>0.25908600215904998</v>
      </c>
      <c r="M5" s="47">
        <f t="shared" si="6"/>
        <v>0.25908600215904998</v>
      </c>
    </row>
    <row r="6" spans="1:13" ht="16" thickBot="1" x14ac:dyDescent="0.25">
      <c r="E6" s="36"/>
      <c r="F6" s="4">
        <v>4</v>
      </c>
      <c r="G6" s="4">
        <f t="shared" si="1"/>
        <v>1</v>
      </c>
      <c r="H6" s="47">
        <f t="shared" si="0"/>
        <v>106.66666666666667</v>
      </c>
      <c r="I6" s="48">
        <f t="shared" si="2"/>
        <v>0.34544800287873334</v>
      </c>
      <c r="J6" s="49">
        <f t="shared" si="3"/>
        <v>0.34544800287873334</v>
      </c>
      <c r="K6" s="50">
        <f t="shared" si="4"/>
        <v>0.69089600575746668</v>
      </c>
      <c r="L6" s="47">
        <f t="shared" si="5"/>
        <v>0.34544800287873334</v>
      </c>
      <c r="M6" s="47">
        <f t="shared" si="6"/>
        <v>0.34544800287873334</v>
      </c>
    </row>
    <row r="7" spans="1:13" ht="19" x14ac:dyDescent="0.2">
      <c r="B7" s="8"/>
      <c r="C7" s="34" t="s">
        <v>22</v>
      </c>
      <c r="D7" s="26">
        <f>1/D5</f>
        <v>1</v>
      </c>
      <c r="E7" s="36"/>
      <c r="F7" s="4">
        <v>5</v>
      </c>
      <c r="G7" s="4">
        <f t="shared" si="1"/>
        <v>2</v>
      </c>
      <c r="H7" s="47">
        <f t="shared" si="0"/>
        <v>71.111111111111114</v>
      </c>
      <c r="I7" s="48">
        <f t="shared" si="2"/>
        <v>0.23029866858582221</v>
      </c>
      <c r="J7" s="49">
        <f t="shared" si="3"/>
        <v>0.46059733717164442</v>
      </c>
      <c r="K7" s="50">
        <f t="shared" si="4"/>
        <v>0.69089600575746668</v>
      </c>
      <c r="L7" s="47">
        <f t="shared" si="5"/>
        <v>0.23029866858582221</v>
      </c>
      <c r="M7" s="47">
        <f t="shared" si="6"/>
        <v>0.23029866858582221</v>
      </c>
    </row>
    <row r="8" spans="1:13" ht="20" thickBot="1" x14ac:dyDescent="0.25">
      <c r="B8" s="16" t="s">
        <v>3</v>
      </c>
      <c r="C8" s="14" t="s">
        <v>28</v>
      </c>
      <c r="D8" s="27">
        <f>D3/D7</f>
        <v>2</v>
      </c>
      <c r="E8" s="36"/>
      <c r="F8" s="4">
        <v>6</v>
      </c>
      <c r="G8" s="4">
        <f t="shared" si="1"/>
        <v>3</v>
      </c>
      <c r="H8" s="47">
        <f t="shared" si="0"/>
        <v>0</v>
      </c>
      <c r="I8" s="48">
        <f t="shared" si="2"/>
        <v>0</v>
      </c>
      <c r="J8" s="49">
        <f t="shared" si="3"/>
        <v>0</v>
      </c>
      <c r="K8" s="50">
        <f t="shared" si="4"/>
        <v>0</v>
      </c>
      <c r="L8" s="47">
        <f t="shared" si="5"/>
        <v>0</v>
      </c>
      <c r="M8" s="47">
        <f t="shared" si="6"/>
        <v>0</v>
      </c>
    </row>
    <row r="9" spans="1:13" ht="16" thickBot="1" x14ac:dyDescent="0.25">
      <c r="B9" s="37"/>
      <c r="C9" s="38"/>
      <c r="D9" s="37"/>
      <c r="E9" s="36"/>
      <c r="F9" s="4">
        <v>7</v>
      </c>
      <c r="G9" s="4">
        <f t="shared" si="1"/>
        <v>4</v>
      </c>
      <c r="H9" s="47">
        <f t="shared" si="0"/>
        <v>0</v>
      </c>
      <c r="I9" s="48">
        <f t="shared" si="2"/>
        <v>0</v>
      </c>
      <c r="J9" s="49">
        <f t="shared" si="3"/>
        <v>0</v>
      </c>
      <c r="K9" s="50">
        <f t="shared" si="4"/>
        <v>0</v>
      </c>
      <c r="L9" s="47">
        <f t="shared" si="5"/>
        <v>0</v>
      </c>
      <c r="M9" s="47">
        <f t="shared" si="6"/>
        <v>0</v>
      </c>
    </row>
    <row r="10" spans="1:13" ht="19" x14ac:dyDescent="0.2">
      <c r="B10" s="8" t="s">
        <v>26</v>
      </c>
      <c r="C10" s="9" t="s">
        <v>6</v>
      </c>
      <c r="D10" s="19">
        <f>I2</f>
        <v>3.2385750269881249E-3</v>
      </c>
      <c r="E10" s="4"/>
      <c r="F10" s="4">
        <v>8</v>
      </c>
      <c r="G10" s="4">
        <f t="shared" si="1"/>
        <v>5</v>
      </c>
      <c r="H10" s="47">
        <f t="shared" si="0"/>
        <v>0</v>
      </c>
      <c r="I10" s="48">
        <f t="shared" si="2"/>
        <v>0</v>
      </c>
      <c r="J10" s="49">
        <f t="shared" si="3"/>
        <v>0</v>
      </c>
      <c r="K10" s="50">
        <f t="shared" si="4"/>
        <v>0</v>
      </c>
      <c r="L10" s="47">
        <f t="shared" si="5"/>
        <v>0</v>
      </c>
      <c r="M10" s="47">
        <f t="shared" si="6"/>
        <v>0</v>
      </c>
    </row>
    <row r="11" spans="1:13" ht="19" x14ac:dyDescent="0.2">
      <c r="A11" s="4">
        <f>D4</f>
        <v>3</v>
      </c>
      <c r="B11" s="40" t="s">
        <v>12</v>
      </c>
      <c r="C11" s="41" t="s">
        <v>11</v>
      </c>
      <c r="D11" s="42">
        <f>L13</f>
        <v>0.83483267362360558</v>
      </c>
      <c r="E11" s="4"/>
      <c r="F11" s="4">
        <v>9</v>
      </c>
      <c r="G11" s="4">
        <f t="shared" si="1"/>
        <v>6</v>
      </c>
      <c r="H11" s="47">
        <f t="shared" si="0"/>
        <v>0</v>
      </c>
      <c r="I11" s="48">
        <f t="shared" si="2"/>
        <v>0</v>
      </c>
      <c r="J11" s="49">
        <f>G11*I11</f>
        <v>0</v>
      </c>
      <c r="K11" s="50">
        <f t="shared" si="4"/>
        <v>0</v>
      </c>
      <c r="L11" s="47">
        <f t="shared" si="5"/>
        <v>0</v>
      </c>
      <c r="M11" s="47">
        <f t="shared" si="6"/>
        <v>0</v>
      </c>
    </row>
    <row r="12" spans="1:13" ht="20" thickBot="1" x14ac:dyDescent="0.25">
      <c r="A12" s="18">
        <v>1</v>
      </c>
      <c r="B12" s="43" t="s">
        <v>4</v>
      </c>
      <c r="C12" s="44" t="s">
        <v>5</v>
      </c>
      <c r="D12" s="45">
        <f>M13</f>
        <v>0.99676142497301168</v>
      </c>
      <c r="E12" s="4"/>
      <c r="F12" s="4">
        <v>10</v>
      </c>
      <c r="G12" s="4">
        <f>IF(F12&lt;$D$4,0,F12-$D$4)</f>
        <v>7</v>
      </c>
      <c r="H12" s="47">
        <f t="shared" si="0"/>
        <v>0</v>
      </c>
      <c r="I12" s="48">
        <f t="shared" si="2"/>
        <v>0</v>
      </c>
      <c r="J12" s="49">
        <f t="shared" si="3"/>
        <v>0</v>
      </c>
      <c r="K12" s="50">
        <f>I12+J12</f>
        <v>0</v>
      </c>
      <c r="L12" s="47">
        <f t="shared" si="5"/>
        <v>0</v>
      </c>
      <c r="M12" s="47">
        <f t="shared" si="6"/>
        <v>0</v>
      </c>
    </row>
    <row r="13" spans="1:13" ht="16" thickBot="1" x14ac:dyDescent="0.25">
      <c r="B13" s="37"/>
      <c r="C13" s="38"/>
      <c r="D13" s="37"/>
      <c r="E13" s="4"/>
      <c r="F13" s="5"/>
      <c r="G13" s="3"/>
      <c r="H13" s="49">
        <f t="shared" ref="H13:M13" si="7">SUM(H2:H12)</f>
        <v>308.77777777777783</v>
      </c>
      <c r="I13" s="51">
        <f t="shared" si="7"/>
        <v>0.99999999999999978</v>
      </c>
      <c r="J13" s="52">
        <f t="shared" si="7"/>
        <v>0.80604534005037776</v>
      </c>
      <c r="K13" s="52">
        <f t="shared" si="7"/>
        <v>1.8028067650233897</v>
      </c>
      <c r="L13" s="52">
        <f t="shared" si="7"/>
        <v>0.83483267362360558</v>
      </c>
      <c r="M13" s="52">
        <f t="shared" si="7"/>
        <v>0.99676142497301168</v>
      </c>
    </row>
    <row r="14" spans="1:13" ht="32" x14ac:dyDescent="0.2">
      <c r="B14" s="22" t="s">
        <v>10</v>
      </c>
      <c r="C14" s="9" t="s">
        <v>34</v>
      </c>
      <c r="D14" s="39">
        <f>K13</f>
        <v>1.8028067650233897</v>
      </c>
      <c r="E14" s="4"/>
      <c r="F14" s="3"/>
      <c r="G14" s="6"/>
      <c r="H14" s="6"/>
      <c r="I14" s="6"/>
      <c r="J14" s="6"/>
      <c r="K14" s="6"/>
    </row>
    <row r="15" spans="1:13" ht="16" x14ac:dyDescent="0.2">
      <c r="B15" s="20" t="s">
        <v>14</v>
      </c>
      <c r="C15" s="7" t="s">
        <v>33</v>
      </c>
      <c r="D15" s="23">
        <f>J13</f>
        <v>0.80604534005037776</v>
      </c>
    </row>
    <row r="16" spans="1:13" ht="17" thickBot="1" x14ac:dyDescent="0.25">
      <c r="B16" s="24" t="s">
        <v>16</v>
      </c>
      <c r="C16" s="17" t="s">
        <v>32</v>
      </c>
      <c r="D16" s="25">
        <f>D15/D2</f>
        <v>0.16120906801007556</v>
      </c>
    </row>
    <row r="18" spans="3:3" x14ac:dyDescent="0.2">
      <c r="C18" s="35"/>
    </row>
    <row r="19" spans="3:3" x14ac:dyDescent="0.2">
      <c r="C19" s="35"/>
    </row>
    <row r="20" spans="3:3" x14ac:dyDescent="0.2">
      <c r="C20" s="35"/>
    </row>
  </sheetData>
  <pageMargins left="0.70866141732283472" right="0.70866141732283472" top="0.74803149606299213" bottom="0.74803149606299213" header="0.31496062992125984" footer="0.31496062992125984"/>
  <pageSetup paperSize="9" scale="1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Открытая СМО</vt:lpstr>
      <vt:lpstr>Закрытая СМО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Microsoft Office User</cp:lastModifiedBy>
  <cp:lastPrinted>2015-03-31T04:27:57Z</cp:lastPrinted>
  <dcterms:created xsi:type="dcterms:W3CDTF">2015-03-18T08:17:30Z</dcterms:created>
  <dcterms:modified xsi:type="dcterms:W3CDTF">2020-01-29T06:51:03Z</dcterms:modified>
</cp:coreProperties>
</file>